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938H 2011, 30 CAMINHÕES, 18 TRATORES, 2 PRANCHAS, REBOQUES, ARADOS, TRANSBORDOS E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=HYPERLINK("https://www.leilaoonline.net/lote/detalhe/42494", "003")</f>
      </c>
      <c r="B11" s="4" t="s">
        <f>=HYPERLINK("https://www.leilaoonline.net/lote/detalhe/42494", "CAMINHÃO VW/ 15.180 EURO3  WORKER COMBOIO, ANO 2010, FR96606/98564, UND BARRA")</f>
      </c>
      <c r="C11" s="4" t="inlineStr">
        <is>
          <t>Vendido</t>
        </is>
      </c>
      <c r="D11" s="4" t="inlineStr">
        <is>
          <t>37</t>
        </is>
      </c>
      <c r="E11" s="5" t="inlineStr">
        <is>
          <t>82.500,00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=HYPERLINK("https://www.leilaoonline.net/lote/detalhe/42495", "004")</f>
      </c>
      <c r="B12" s="4" t="s">
        <f>=HYPERLINK("https://www.leilaoonline.net/lote/detalhe/42495", "AMBULANCIA I / KIA BESTA AMB, DIESEL, ANO 1999, FUNDAÇÃO BARRA, FR95198,  (UND BARRA)")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=HYPERLINK("https://www.leilaoonline.net/lote/detalhe/42580", "005")</f>
      </c>
      <c r="B13" s="4" t="s">
        <f>=HYPERLINK("https://www.leilaoonline.net/lote/detalhe/42580", "CAMINHÃO M.B./M.BENZ L 1113 BAÚ, ANO 1986, FR119615, UND JUNQUEIRA")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=HYPERLINK("https://www.leilaoonline.net/lote/detalhe/42581", "006")</f>
      </c>
      <c r="B14" s="4" t="s">
        <f>=HYPERLINK("https://www.leilaoonline.net/lote/detalhe/42581", "CAMINHÃO M.BENZ/1718, FR119928, ANO 2009, UND JUNQUEIRA")</f>
      </c>
      <c r="C14" s="4" t="inlineStr">
        <is>
          <t>Não vendido</t>
        </is>
      </c>
      <c r="D14" s="4" t="inlineStr">
        <is>
          <t>58</t>
        </is>
      </c>
      <c r="E14" s="5" t="inlineStr">
        <is>
          <t>40.500,00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=HYPERLINK("https://www.leilaoonline.net/lote/detalhe/42582", "007")</f>
      </c>
      <c r="B15" s="4" t="s">
        <f>=HYPERLINK("https://www.leilaoonline.net/lote/detalhe/42582", "CAMINHÃO VW/26.220 EURO3 WORKER TANQUE, ANO2008/2009, FR10601, UND JUNQUEIRA")</f>
      </c>
      <c r="C15" s="4" t="inlineStr">
        <is>
          <t>Não vendido</t>
        </is>
      </c>
      <c r="D15" s="4" t="inlineStr">
        <is>
          <t>77</t>
        </is>
      </c>
      <c r="E15" s="5" t="inlineStr">
        <is>
          <t>63.000,00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=HYPERLINK("https://www.leilaoonline.net/lote/detalhe/42583", "008")</f>
      </c>
      <c r="B16" s="4" t="s">
        <f>=HYPERLINK("https://www.leilaoonline.net/lote/detalhe/42583", "CAMINHÃO VW/15.190 WORKER COMBOIO, ANO 2014, FR120027, UND JUNQUEIRA")</f>
      </c>
      <c r="C16" s="4" t="inlineStr">
        <is>
          <t>Não vendido</t>
        </is>
      </c>
      <c r="D16" s="4" t="inlineStr">
        <is>
          <t>43</t>
        </is>
      </c>
      <c r="E16" s="5" t="inlineStr">
        <is>
          <t>120.000,00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=HYPERLINK("https://www.leilaoonline.net/lote/detalhe/42576", "012")</f>
      </c>
      <c r="B17" s="4" t="s">
        <f>=HYPERLINK("https://www.leilaoonline.net/lote/detalhe/42576", "MESA E CADEIRAS MADEIRA MACIÇA. S/FR, UND CAARAPÓ")</f>
      </c>
      <c r="C17" s="4" t="inlineStr">
        <is>
          <t>Vendido</t>
        </is>
      </c>
      <c r="D17" s="4" t="inlineStr">
        <is>
          <t>15</t>
        </is>
      </c>
      <c r="E17" s="5" t="inlineStr">
        <is>
          <t>500,00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=HYPERLINK("https://www.leilaoonline.net/lote/detalhe/43591", "013")</f>
      </c>
      <c r="B18" s="4" t="s">
        <f>=HYPERLINK("https://www.leilaoonline.net/lote/detalhe/43591", "30.000 kilos SUCATA Tubulações e equipamentos, S/FR, UND Terminal de Madre de Deus")</f>
      </c>
      <c r="C18" s="4" t="inlineStr">
        <is>
          <t>Vendido</t>
        </is>
      </c>
      <c r="D18" s="4" t="inlineStr">
        <is>
          <t>13</t>
        </is>
      </c>
      <c r="E18" s="5" t="inlineStr">
        <is>
          <t>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=HYPERLINK("https://www.leilaoonline.net/lote/detalhe/42493", "3009")</f>
      </c>
      <c r="B19" s="4" t="s">
        <f>=HYPERLINK("https://www.leilaoonline.net/lote/detalhe/42493", "CAMINHÃO M.BENZ/L 2635 6X4, ANO 1996, FR72827, UND BARRA")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57.000,00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=HYPERLINK("https://www.leilaoonline.net/lote/detalhe/42490", "3010")</f>
      </c>
      <c r="B20" s="4" t="s">
        <f>=HYPERLINK("https://www.leilaoonline.net/lote/detalhe/42490", "veja especificações CAMINHÃO SCANIA/T113 E 6X4 320 BASCULANTE, ANO 1995/1996, FR96450/98565, UND BARRA ")</f>
      </c>
      <c r="C20" s="4" t="inlineStr">
        <is>
          <t>Vendido</t>
        </is>
      </c>
      <c r="D20" s="4" t="inlineStr">
        <is>
          <t>38</t>
        </is>
      </c>
      <c r="E20" s="5" t="inlineStr">
        <is>
          <t>46.500,00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=HYPERLINK("https://www.leilaoonline.net/lote/detalhe/43177", "3014")</f>
      </c>
      <c r="B21" s="4" t="s">
        <f>=HYPERLINK("https://www.leilaoonline.net/lote/detalhe/43177", " MUNCK MOTOCANA, FR98690, UND BARRA")</f>
      </c>
      <c r="C21" s="4" t="inlineStr">
        <is>
          <t>Não vendido</t>
        </is>
      </c>
      <c r="D21" s="4" t="inlineStr">
        <is>
          <t>46</t>
        </is>
      </c>
      <c r="E21" s="5" t="inlineStr">
        <is>
          <t>19.750,00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=HYPERLINK("https://www.leilaoonline.net/lote/detalhe/43180", "3016")</f>
      </c>
      <c r="B22" s="4" t="s">
        <f>=HYPERLINK("https://www.leilaoonline.net/lote/detalhe/43180", " VALTRA 205I 4X4 HIFLOW, ANO 2011, FR163450, UND BARRA")</f>
      </c>
      <c r="C22" s="4" t="inlineStr">
        <is>
          <t>Não vendido</t>
        </is>
      </c>
      <c r="D22" s="4" t="inlineStr">
        <is>
          <t>67</t>
        </is>
      </c>
      <c r="E22" s="5" t="inlineStr">
        <is>
          <t>53.250,00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=HYPERLINK("https://www.leilaoonline.net/lote/detalhe/43195", "3017")</f>
      </c>
      <c r="B23" s="4" t="s">
        <f>=HYPERLINK("https://www.leilaoonline.net/lote/detalhe/43195", " CASE MAXXUM 180 4X4, ANO 2010, FR102830, UND BARRA")</f>
      </c>
      <c r="C23" s="4" t="inlineStr">
        <is>
          <t>Não vendido</t>
        </is>
      </c>
      <c r="D23" s="4" t="inlineStr">
        <is>
          <t>68</t>
        </is>
      </c>
      <c r="E23" s="5" t="inlineStr">
        <is>
          <t>44.250,00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=HYPERLINK("https://www.leilaoonline.net/lote/detalhe/43864", "3018")</f>
      </c>
      <c r="B24" s="4" t="s">
        <f>=HYPERLINK("https://www.leilaoonline.net/lote/detalhe/43864", "TRATOR MF 283 4X4, ANO 2006, FR102755, UND BARRA")</f>
      </c>
      <c r="C24" s="4" t="inlineStr">
        <is>
          <t>Vendido</t>
        </is>
      </c>
      <c r="D24" s="4" t="inlineStr">
        <is>
          <t>116</t>
        </is>
      </c>
      <c r="E24" s="5" t="inlineStr">
        <is>
          <t>41.000,00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=HYPERLINK("https://www.leilaoonline.net/lote/detalhe/43197", "3019")</f>
      </c>
      <c r="B25" s="4" t="s">
        <f>=HYPERLINK("https://www.leilaoonline.net/lote/detalhe/43197", " VALTRA 205I 4X4 HIFLOW, ANO 2011, FR163452, UND BARRA")</f>
      </c>
      <c r="C25" s="4" t="inlineStr">
        <is>
          <t>Não vendido</t>
        </is>
      </c>
      <c r="D25" s="4" t="inlineStr">
        <is>
          <t>80</t>
        </is>
      </c>
      <c r="E25" s="5" t="inlineStr">
        <is>
          <t>54.500,00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=HYPERLINK("https://www.leilaoonline.net/lote/detalhe/43182", "3020")</f>
      </c>
      <c r="B26" s="4" t="s">
        <f>=HYPERLINK("https://www.leilaoonline.net/lote/detalhe/43182", " COLHEDORA J. DEERE 3522, , ANO 2009, FR101446, UND BARRA")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=HYPERLINK("https://www.leilaoonline.net/lote/detalhe/43192", "3021")</f>
      </c>
      <c r="B27" s="4" t="s">
        <f>=HYPERLINK("https://www.leilaoonline.net/lote/detalhe/43192", " COLHEDORA J. DEERE 3522, , ANO 2010, FR101455, UND BARRA")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=HYPERLINK("https://www.leilaoonline.net/lote/detalhe/43198", "3024")</f>
      </c>
      <c r="B28" s="4" t="s">
        <f>=HYPERLINK("https://www.leilaoonline.net/lote/detalhe/43198", " R/RANDONSP RQ CA 12,5M, ANO 2010, FR93636, UND BARRA")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36.500,00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=HYPERLINK("https://www.leilaoonline.net/lote/detalhe/43191", "3025")</f>
      </c>
      <c r="B29" s="4" t="s">
        <f>=HYPERLINK("https://www.leilaoonline.net/lote/detalhe/43191", " R/RANDONSP RQ CA 12,5M, ANO 2010, FR93637, UND BARRA")</f>
      </c>
      <c r="C29" s="4" t="inlineStr">
        <is>
          <t>Não vendido</t>
        </is>
      </c>
      <c r="D29" s="4" t="inlineStr">
        <is>
          <t>33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=HYPERLINK("https://www.leilaoonline.net/lote/detalhe/43196", "3026")</f>
      </c>
      <c r="B30" s="4" t="s">
        <f>=HYPERLINK("https://www.leilaoonline.net/lote/detalhe/43196", " ENLEIRADEIRA, FR103435, UND BARRA")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950,00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=HYPERLINK("https://www.leilaoonline.net/lote/detalhe/43178", "3027")</f>
      </c>
      <c r="B31" s="4" t="s">
        <f>=HYPERLINK("https://www.leilaoonline.net/lote/detalhe/43178", " ENLEIRADEIRA, FR103440, UND BARRA")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=HYPERLINK("https://www.leilaoonline.net/lote/detalhe/43190", "3028")</f>
      </c>
      <c r="B32" s="4" t="s">
        <f>=HYPERLINK("https://www.leilaoonline.net/lote/detalhe/43190", " COLHEDORA J. DEERE 3522, , ANO 2010, FR101453, UND BARRA")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=HYPERLINK("https://www.leilaoonline.net/lote/detalhe/43183", "3029")</f>
      </c>
      <c r="B33" s="4" t="s">
        <f>=HYPERLINK("https://www.leilaoonline.net/lote/detalhe/43183", " COLHEDORA J. DEERE 3522, , ANO 2010, FR101456, UND BARRA")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=HYPERLINK("https://www.leilaoonline.net/lote/detalhe/43189", "3030")</f>
      </c>
      <c r="B34" s="4" t="s">
        <f>=HYPERLINK("https://www.leilaoonline.net/lote/detalhe/43189", " 2 ITENS: 1 ADUBADEIRA JUMIL E 1 CULTIVADOR AZUL, FR103951/107853, UND BARRA")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3.950,00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=HYPERLINK("https://www.leilaoonline.net/lote/detalhe/42540", "3031")</f>
      </c>
      <c r="B35" s="4" t="s">
        <f>=HYPERLINK("https://www.leilaoonline.net/lote/detalhe/42540", "PONTA E BOLSAS DE ALUMÍNIO P TUBO DE "8" E TUBOS DE PVC, S/FR, UND BARRA")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=HYPERLINK("https://www.leilaoonline.net/lote/detalhe/43193", "3032")</f>
      </c>
      <c r="B36" s="4" t="s">
        <f>=HYPERLINK("https://www.leilaoonline.net/lote/detalhe/43193", " 1 NOBREAK E 2 MODULO DE BATERIAS, SMS, PATR. 151956/69, UND BARRA")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=HYPERLINK("https://www.leilaoonline.net/lote/detalhe/43186", "3033")</f>
      </c>
      <c r="B37" s="4" t="s">
        <f>=HYPERLINK("https://www.leilaoonline.net/lote/detalhe/43186", " 2 BETONEIRAS, S/FR, UND BARRA")</f>
      </c>
      <c r="C37" s="4" t="inlineStr">
        <is>
          <t>Vendido</t>
        </is>
      </c>
      <c r="D37" s="4" t="inlineStr">
        <is>
          <t>2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=HYPERLINK("https://www.leilaoonline.net/lote/detalhe/43184", "3034")</f>
      </c>
      <c r="B38" s="4" t="s">
        <f>=HYPERLINK("https://www.leilaoonline.net/lote/detalhe/43184", "  CARRETEL DE MADEIRA 2,30 X 1,20, S/FR, UND BARRA")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=HYPERLINK("https://www.leilaoonline.net/lote/detalhe/43199", "3035")</f>
      </c>
      <c r="B39" s="4" t="s">
        <f>=HYPERLINK("https://www.leilaoonline.net/lote/detalhe/43199", " 1 AUTOCLAVE, 1 MICROCOSPIO E EQUIPAMENTOS DE LABOLATÓRIO, S/FR, UND BARRA")</f>
      </c>
      <c r="C39" s="4" t="inlineStr">
        <is>
          <t>Vendido</t>
        </is>
      </c>
      <c r="D39" s="4" t="inlineStr">
        <is>
          <t>5</t>
        </is>
      </c>
      <c r="E39" s="5" t="inlineStr">
        <is>
          <t>1.150,00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=HYPERLINK("https://www.leilaoonline.net/lote/detalhe/43181", "3051")</f>
      </c>
      <c r="B40" s="4" t="s">
        <f>=HYPERLINK("https://www.leilaoonline.net/lote/detalhe/43181", " 2 SULCADOR, FR103364/PATR.054383, UND BARRA")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2.750,00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=HYPERLINK("https://www.leilaoonline.net/lote/detalhe/43179", "3616")</f>
      </c>
      <c r="B41" s="4" t="s">
        <f>=HYPERLINK("https://www.leilaoonline.net/lote/detalhe/43179", " CASE MAXXUM 180 4X4, ANO 2010, FR102829, UND BARRA")</f>
      </c>
      <c r="C41" s="4" t="inlineStr">
        <is>
          <t>Não vendido</t>
        </is>
      </c>
      <c r="D41" s="4" t="inlineStr">
        <is>
          <t>56</t>
        </is>
      </c>
      <c r="E41" s="5" t="inlineStr">
        <is>
          <t>40.000,00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=HYPERLINK("https://www.leilaoonline.net/lote/detalhe/43188", "3753")</f>
      </c>
      <c r="B42" s="4" t="s">
        <f>=HYPERLINK("https://www.leilaoonline.net/lote/detalhe/43188", " PLANTADORA, SFR, UND BARRA")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=HYPERLINK("https://www.leilaoonline.net/lote/detalhe/43144", "4001")</f>
      </c>
      <c r="B43" s="4" t="s">
        <f>=HYPERLINK("https://www.leilaoonline.net/lote/detalhe/43144", " TRANSBORDO ATA 10T , ANO 2011, FR19894, UND PARAÍSO")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=HYPERLINK("https://www.leilaoonline.net/lote/detalhe/43135", "4002")</f>
      </c>
      <c r="B44" s="4" t="s">
        <f>=HYPERLINK("https://www.leilaoonline.net/lote/detalhe/43135", " TRANSBORDO ATA 10T , ANO 2011, FR19895, UND PARAÍSO")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7.250,00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=HYPERLINK("https://www.leilaoonline.net/lote/detalhe/43123", "4003")</f>
      </c>
      <c r="B45" s="4" t="s">
        <f>=HYPERLINK("https://www.leilaoonline.net/lote/detalhe/43123", " TRANSBORDO ATA 10T , ANO 2011, FR19898, UND PARAÍSO")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11.000,00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=HYPERLINK("https://www.leilaoonline.net/lote/detalhe/43119", "4004")</f>
      </c>
      <c r="B46" s="4" t="s">
        <f>=HYPERLINK("https://www.leilaoonline.net/lote/detalhe/43119", " TRANSBORDO ATA 10T , ANO 2011, FR19893, UND PARAÍSO")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8.250,00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=HYPERLINK("https://www.leilaoonline.net/lote/detalhe/43139", "4005")</f>
      </c>
      <c r="B47" s="4" t="s">
        <f>=HYPERLINK("https://www.leilaoonline.net/lote/detalhe/43139", " R/RANDON SR CT PRANCHA 2 EIXOS RANDON, ANO 2011, UND PARAÍSO , TRANSFERÊNCIA APENAS P/ SÃO PAULO")</f>
      </c>
      <c r="C47" s="4" t="inlineStr">
        <is>
          <t>Não vendido</t>
        </is>
      </c>
      <c r="D47" s="4" t="inlineStr">
        <is>
          <t>100</t>
        </is>
      </c>
      <c r="E47" s="5" t="inlineStr">
        <is>
          <t>67.500,00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=HYPERLINK("https://www.leilaoonline.net/lote/detalhe/43127", "4006")</f>
      </c>
      <c r="B48" s="4" t="s">
        <f>=HYPERLINK("https://www.leilaoonline.net/lote/detalhe/43127", " 2 CAPA AMARELAS P/ PÉ DE CARNEIRO, S/FR, UND PARAÍSO")</f>
      </c>
      <c r="C48" s="4" t="inlineStr">
        <is>
          <t>Não vendido</t>
        </is>
      </c>
      <c r="D48" s="4" t="inlineStr">
        <is>
          <t>25</t>
        </is>
      </c>
      <c r="E48" s="5" t="inlineStr">
        <is>
          <t>3.950,00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=HYPERLINK("https://www.leilaoonline.net/lote/detalhe/43152", "4007")</f>
      </c>
      <c r="B49" s="4" t="s">
        <f>=HYPERLINK("https://www.leilaoonline.net/lote/detalhe/43152", " ARADO TATU, FR1265, UND PARAÍSO")</f>
      </c>
      <c r="C49" s="4" t="inlineStr">
        <is>
          <t>Não vendido</t>
        </is>
      </c>
      <c r="D49" s="4" t="inlineStr">
        <is>
          <t>17</t>
        </is>
      </c>
      <c r="E49" s="5" t="inlineStr">
        <is>
          <t>2.950,00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=HYPERLINK("https://www.leilaoonline.net/lote/detalhe/43148", "4008")</f>
      </c>
      <c r="B50" s="4" t="s">
        <f>=HYPERLINK("https://www.leilaoonline.net/lote/detalhe/43148", " ARADO, FR19942, UND PARAÍSO")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2.050,00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=HYPERLINK("https://www.leilaoonline.net/lote/detalhe/43134", "4009")</f>
      </c>
      <c r="B51" s="4" t="s">
        <f>=HYPERLINK("https://www.leilaoonline.net/lote/detalhe/43134", " ARADO COR AMARELO, S/FR, UND PARAÍSO")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2.950,00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=HYPERLINK("https://www.leilaoonline.net/lote/detalhe/43111", "4010")</f>
      </c>
      <c r="B52" s="4" t="s">
        <f>=HYPERLINK("https://www.leilaoonline.net/lote/detalhe/43111", " GRADE ARADORA P/ 16 DISCOS CIVEMASA, FR19701, UND PARAÍSO")</f>
      </c>
      <c r="C52" s="4" t="inlineStr">
        <is>
          <t>Não vendido</t>
        </is>
      </c>
      <c r="D52" s="4" t="inlineStr">
        <is>
          <t>36</t>
        </is>
      </c>
      <c r="E52" s="5" t="inlineStr">
        <is>
          <t>9.750,00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=HYPERLINK("https://www.leilaoonline.net/lote/detalhe/43120", "4011")</f>
      </c>
      <c r="B53" s="4" t="s">
        <f>=HYPERLINK("https://www.leilaoonline.net/lote/detalhe/43120", " GRADE P/14 DISCOS, FR600067, UND PARAÍSO")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5.250,00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=HYPERLINK("https://www.leilaoonline.net/lote/detalhe/43151", "4012")</f>
      </c>
      <c r="B54" s="4" t="s">
        <f>=HYPERLINK("https://www.leilaoonline.net/lote/detalhe/43151", " ENLEIRADEIRA, FR20253, UND PARAÍSO")</f>
      </c>
      <c r="C54" s="4" t="inlineStr">
        <is>
          <t>Vendido</t>
        </is>
      </c>
      <c r="D54" s="4" t="inlineStr">
        <is>
          <t>15</t>
        </is>
      </c>
      <c r="E54" s="5" t="inlineStr">
        <is>
          <t>2.450,00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=HYPERLINK("https://www.leilaoonline.net/lote/detalhe/43145", "4013")</f>
      </c>
      <c r="B55" s="4" t="s">
        <f>=HYPERLINK("https://www.leilaoonline.net/lote/detalhe/43145", " TRANSBORDO ATA 10T , ANO 2009, FR19886, UND PARAÍSO")</f>
      </c>
      <c r="C55" s="4" t="inlineStr">
        <is>
          <t>Não vendido</t>
        </is>
      </c>
      <c r="D55" s="4" t="inlineStr">
        <is>
          <t>17</t>
        </is>
      </c>
      <c r="E55" s="5" t="inlineStr">
        <is>
          <t>8.750,00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=HYPERLINK("https://www.leilaoonline.net/lote/detalhe/43143", "4014")</f>
      </c>
      <c r="B56" s="4" t="s">
        <f>=HYPERLINK("https://www.leilaoonline.net/lote/detalhe/43143", " TRANSBORDO ATA10500 10 T , ANO 2009, FR19879, UND PARAÍSO")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=HYPERLINK("https://www.leilaoonline.net/lote/detalhe/43114", "4015")</f>
      </c>
      <c r="B57" s="4" t="s">
        <f>=HYPERLINK("https://www.leilaoonline.net/lote/detalhe/43114", " TRANSBORDO SANTAL 10T , ANO 2012, FR19915, UND PARAÍSO")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=HYPERLINK("https://www.leilaoonline.net/lote/detalhe/43126", "4016")</f>
      </c>
      <c r="B58" s="4" t="s">
        <f>=HYPERLINK("https://www.leilaoonline.net/lote/detalhe/43126", " TRANSBORDO SANTAL 10T , ANO 2012, FR19902, UND PARAÍSO")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8.250,00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=HYPERLINK("https://www.leilaoonline.net/lote/detalhe/43133", "4017")</f>
      </c>
      <c r="B59" s="4" t="s">
        <f>=HYPERLINK("https://www.leilaoonline.net/lote/detalhe/43133", " TRANSBORDO SANTAL 10T , ANO 2012, FR19905, UND PARAÍSO")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7.750,00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=HYPERLINK("https://www.leilaoonline.net/lote/detalhe/43137", "4018")</f>
      </c>
      <c r="B60" s="4" t="s">
        <f>=HYPERLINK("https://www.leilaoonline.net/lote/detalhe/43137", " TRANSBORDO SANTAL 10T , ANO 2012, FR19922, UND PARAÍSO")</f>
      </c>
      <c r="C60" s="4" t="inlineStr">
        <is>
          <t>Não vendido</t>
        </is>
      </c>
      <c r="D60" s="4" t="inlineStr">
        <is>
          <t>17</t>
        </is>
      </c>
      <c r="E60" s="5" t="inlineStr">
        <is>
          <t>8.750,00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=HYPERLINK("https://www.leilaoonline.net/lote/detalhe/43124", "4019")</f>
      </c>
      <c r="B61" s="4" t="s">
        <f>=HYPERLINK("https://www.leilaoonline.net/lote/detalhe/43124", " SUCATA TRATOR CASE MXM 165 SÉRIE M64CC30043, UND PARAÍSO")</f>
      </c>
      <c r="C61" s="4" t="inlineStr">
        <is>
          <t>Não vendido</t>
        </is>
      </c>
      <c r="D61" s="4" t="inlineStr">
        <is>
          <t>54</t>
        </is>
      </c>
      <c r="E61" s="5" t="inlineStr">
        <is>
          <t>18.700,00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=HYPERLINK("https://www.leilaoonline.net/lote/detalhe/43113", "4020")</f>
      </c>
      <c r="B62" s="4" t="s">
        <f>=HYPERLINK("https://www.leilaoonline.net/lote/detalhe/43113", " TRANSBORDO ATA 12000 12T , ANO 20010, FR47023, UND PARAÍSO")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4.750,00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=HYPERLINK("https://www.leilaoonline.net/lote/detalhe/43138", "4021")</f>
      </c>
      <c r="B63" s="4" t="s">
        <f>=HYPERLINK("https://www.leilaoonline.net/lote/detalhe/43138", " VALTRA BM 100 (VENDA SEM O  PJ PULVERIZADOR E IMPLEMENTO), ANO 2011, FR19822/1318, UND PARAÍSO")</f>
      </c>
      <c r="C63" s="4" t="inlineStr">
        <is>
          <t>Não vendido</t>
        </is>
      </c>
      <c r="D63" s="4" t="inlineStr">
        <is>
          <t>92</t>
        </is>
      </c>
      <c r="E63" s="5" t="inlineStr">
        <is>
          <t>30.750,00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=HYPERLINK("https://www.leilaoonline.net/lote/detalhe/43109", "4022")</f>
      </c>
      <c r="B64" s="4" t="s">
        <f>=HYPERLINK("https://www.leilaoonline.net/lote/detalhe/43109", " TRANSBORDO ATA10500 10 T, ANO 2009, FR19876, UND PARAÍSO")</f>
      </c>
      <c r="C64" s="4" t="inlineStr">
        <is>
          <t>Não vendido</t>
        </is>
      </c>
      <c r="D64" s="4" t="inlineStr">
        <is>
          <t>11</t>
        </is>
      </c>
      <c r="E64" s="5" t="inlineStr">
        <is>
          <t>7.250,00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=HYPERLINK("https://www.leilaoonline.net/lote/detalhe/43142", "4023")</f>
      </c>
      <c r="B65" s="4" t="s">
        <f>=HYPERLINK("https://www.leilaoonline.net/lote/detalhe/43142", " TRANSBORDO ATA10500 10 T, ANO 2009, FR19875, UND PARAÍSO")</f>
      </c>
      <c r="C65" s="4" t="inlineStr">
        <is>
          <t>Não vendido</t>
        </is>
      </c>
      <c r="D65" s="4" t="inlineStr">
        <is>
          <t>18</t>
        </is>
      </c>
      <c r="E65" s="5" t="inlineStr">
        <is>
          <t>9.000,00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=HYPERLINK("https://www.leilaoonline.net/lote/detalhe/43121", "4024")</f>
      </c>
      <c r="B66" s="4" t="s">
        <f>=HYPERLINK("https://www.leilaoonline.net/lote/detalhe/43121", " TRANSBORDO ATA 10T , ANO 2009, FR19881, UND PARAÍSO")</f>
      </c>
      <c r="C66" s="4" t="inlineStr">
        <is>
          <t>Não vendido</t>
        </is>
      </c>
      <c r="D66" s="4" t="inlineStr">
        <is>
          <t>16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=HYPERLINK("https://www.leilaoonline.net/lote/detalhe/43112", "4025")</f>
      </c>
      <c r="B67" s="4" t="s">
        <f>=HYPERLINK("https://www.leilaoonline.net/lote/detalhe/43112", " TRANSBORDO ATA10500 10 T, ANO 2009, FR19878, UND PARAÍSO")</f>
      </c>
      <c r="C67" s="4" t="inlineStr">
        <is>
          <t>Não vendido</t>
        </is>
      </c>
      <c r="D67" s="4" t="inlineStr">
        <is>
          <t>18</t>
        </is>
      </c>
      <c r="E67" s="5" t="inlineStr">
        <is>
          <t>9.000,00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=HYPERLINK("https://www.leilaoonline.net/lote/detalhe/43131", "4026")</f>
      </c>
      <c r="B68" s="4" t="s">
        <f>=HYPERLINK("https://www.leilaoonline.net/lote/detalhe/43131", " TRANSBORDO SANTAL 10T , ANO 2012, FR19925, UND PARAÍSO")</f>
      </c>
      <c r="C68" s="4" t="inlineStr">
        <is>
          <t>Não vendido</t>
        </is>
      </c>
      <c r="D68" s="4" t="inlineStr">
        <is>
          <t>11</t>
        </is>
      </c>
      <c r="E68" s="5" t="inlineStr">
        <is>
          <t>7.250,00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=HYPERLINK("https://www.leilaoonline.net/lote/detalhe/43130", "4027")</f>
      </c>
      <c r="B69" s="4" t="s">
        <f>=HYPERLINK("https://www.leilaoonline.net/lote/detalhe/43130", " TRANSBORDO SANTAL 10T , ANO 2012, FR19910, UND PARAÍSO")</f>
      </c>
      <c r="C69" s="4" t="inlineStr">
        <is>
          <t>Não vendido</t>
        </is>
      </c>
      <c r="D69" s="4" t="inlineStr">
        <is>
          <t>11</t>
        </is>
      </c>
      <c r="E69" s="5" t="inlineStr">
        <is>
          <t>7.250,00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=HYPERLINK("https://www.leilaoonline.net/lote/detalhe/43140", "4028")</f>
      </c>
      <c r="B70" s="4" t="s">
        <f>=HYPERLINK("https://www.leilaoonline.net/lote/detalhe/43140", " TRANSBORDO ATA10500 10 T, ANO 2009, FR19872, UND PARAÍSO")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=HYPERLINK("https://www.leilaoonline.net/lote/detalhe/43122", "4029")</f>
      </c>
      <c r="B71" s="4" t="s">
        <f>=HYPERLINK("https://www.leilaoonline.net/lote/detalhe/43122", " TRANSBORDO SANTAL 10T,  FR1036, UND PARAÍSO")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=HYPERLINK("https://www.leilaoonline.net/lote/detalhe/43129", "4030")</f>
      </c>
      <c r="B72" s="4" t="s">
        <f>=HYPERLINK("https://www.leilaoonline.net/lote/detalhe/43129", " TRANSBORDO ATA10500 10 T, ANO 2009, FR19873, UND PARAÍSO")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=HYPERLINK("https://www.leilaoonline.net/lote/detalhe/43132", "4031")</f>
      </c>
      <c r="B73" s="4" t="s">
        <f>=HYPERLINK("https://www.leilaoonline.net/lote/detalhe/43132", " TRANSBORDO ATA10500 10 T, ANO 2007, FR19866, UND PARAÍSO")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4.750,00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=HYPERLINK("https://www.leilaoonline.net/lote/detalhe/43107", "4032")</f>
      </c>
      <c r="B74" s="4" t="s">
        <f>=HYPERLINK("https://www.leilaoonline.net/lote/detalhe/43107", " TRANSBORDO ATA 10T , ANO 2009, FR19880, UND PARAÍSO")</f>
      </c>
      <c r="C74" s="4" t="inlineStr">
        <is>
          <t>Não vendido</t>
        </is>
      </c>
      <c r="D74" s="4" t="inlineStr">
        <is>
          <t>6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=HYPERLINK("https://www.leilaoonline.net/lote/detalhe/43118", "4033")</f>
      </c>
      <c r="B75" s="4" t="s">
        <f>=HYPERLINK("https://www.leilaoonline.net/lote/detalhe/43118", " TRANSBORDO SANTAL 10T , ANO 2012, FR19906, UND PARAÍSO")</f>
      </c>
      <c r="C75" s="4" t="inlineStr">
        <is>
          <t>Não vendido</t>
        </is>
      </c>
      <c r="D75" s="4" t="inlineStr">
        <is>
          <t>18</t>
        </is>
      </c>
      <c r="E75" s="5" t="inlineStr">
        <is>
          <t>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=HYPERLINK("https://www.leilaoonline.net/lote/detalhe/43141", "4034")</f>
      </c>
      <c r="B76" s="4" t="s">
        <f>=HYPERLINK("https://www.leilaoonline.net/lote/detalhe/43141", " TRANSBORDO SANTAL 10T , S/FR, UND PARAÍSO")</f>
      </c>
      <c r="C76" s="4" t="inlineStr">
        <is>
          <t>Não vendido</t>
        </is>
      </c>
      <c r="D76" s="4" t="inlineStr">
        <is>
          <t>21</t>
        </is>
      </c>
      <c r="E76" s="5" t="inlineStr">
        <is>
          <t>9.750,00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=HYPERLINK("https://www.leilaoonline.net/lote/detalhe/43108", "4035")</f>
      </c>
      <c r="B77" s="4" t="s">
        <f>=HYPERLINK("https://www.leilaoonline.net/lote/detalhe/43108", " TRANSBORDO ATA10500 10 T, ANO 2007, FR19854, UND PARAÍSO")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=HYPERLINK("https://www.leilaoonline.net/lote/detalhe/43115", "4036")</f>
      </c>
      <c r="B78" s="4" t="s">
        <f>=HYPERLINK("https://www.leilaoonline.net/lote/detalhe/43115", " BRAÇOS DE PULVERIZADOR, S/FR, UND PARAÍSO")</f>
      </c>
      <c r="C78" s="4" t="inlineStr">
        <is>
          <t>Não vendido</t>
        </is>
      </c>
      <c r="D78" s="4" t="inlineStr">
        <is>
          <t>26</t>
        </is>
      </c>
      <c r="E78" s="5" t="inlineStr">
        <is>
          <t>4.100,00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=HYPERLINK("https://www.leilaoonline.net/lote/detalhe/43150", "4037")</f>
      </c>
      <c r="B79" s="4" t="s">
        <f>=HYPERLINK("https://www.leilaoonline.net/lote/detalhe/43150", " VALTRA BM 100, ANO 2011, FR19824, UND PARAÍSO")</f>
      </c>
      <c r="C79" s="4" t="inlineStr">
        <is>
          <t>Não vendido</t>
        </is>
      </c>
      <c r="D79" s="4" t="inlineStr">
        <is>
          <t>154</t>
        </is>
      </c>
      <c r="E79" s="5" t="inlineStr">
        <is>
          <t>51.500,00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=HYPERLINK("https://www.leilaoonline.net/lote/detalhe/43146", "4038")</f>
      </c>
      <c r="B80" s="4" t="s">
        <f>=HYPERLINK("https://www.leilaoonline.net/lote/detalhe/43146", " VALTRA BM 100, ANO 2012, FR19836, UND PARAÍSO")</f>
      </c>
      <c r="C80" s="4" t="inlineStr">
        <is>
          <t>Vendido</t>
        </is>
      </c>
      <c r="D80" s="4" t="inlineStr">
        <is>
          <t>192</t>
        </is>
      </c>
      <c r="E80" s="5" t="inlineStr">
        <is>
          <t>63.500,00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=HYPERLINK("https://www.leilaoonline.net/lote/detalhe/43128", "4039")</f>
      </c>
      <c r="B81" s="4" t="s">
        <f>=HYPERLINK("https://www.leilaoonline.net/lote/detalhe/43128", " TRANSBORDO SERMAG 12 T , ANO 2009, FR101965, UND PARAÍSO")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=HYPERLINK("https://www.leilaoonline.net/lote/detalhe/43116", "4041")</f>
      </c>
      <c r="B82" s="4" t="s">
        <f>=HYPERLINK("https://www.leilaoonline.net/lote/detalhe/43116", " CAMINHÃO OFICINA VW 15.180 EURO3 WORKER, ANO 2006, FR34080/52511 C/ COMPRESSORES E OUTROS DESMONTADOS, UND PARAÍSO")</f>
      </c>
      <c r="C82" s="4" t="inlineStr">
        <is>
          <t>Não vendido</t>
        </is>
      </c>
      <c r="D82" s="4" t="inlineStr">
        <is>
          <t>46</t>
        </is>
      </c>
      <c r="E82" s="5" t="inlineStr">
        <is>
          <t>41.500,00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=HYPERLINK("https://www.leilaoonline.net/lote/detalhe/43147", "4042")</f>
      </c>
      <c r="B83" s="4" t="s">
        <f>=HYPERLINK("https://www.leilaoonline.net/lote/detalhe/43147", " CAMINHÃO VW/15.180 CNM COMBOIO, ANO 2007/2008, FR19580, UND PARAÍSO (veja especificações) N. MOTOR DIVERGENTE - TRANSFERÊNCIA APENAS PARA SÃO PAULO.")</f>
      </c>
      <c r="C83" s="4" t="inlineStr">
        <is>
          <t>Vendido</t>
        </is>
      </c>
      <c r="D83" s="4" t="inlineStr">
        <is>
          <t>80</t>
        </is>
      </c>
      <c r="E83" s="5" t="inlineStr">
        <is>
          <t>56.000,00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=HYPERLINK("https://www.leilaoonline.net/lote/detalhe/43149", "4492")</f>
      </c>
      <c r="B84" s="4" t="s">
        <f>=HYPERLINK("https://www.leilaoonline.net/lote/detalhe/43149", " TRANSBORDO MOTO CANA , FR28753/655140, UND PARAÍSO")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=HYPERLINK("https://www.leilaoonline.net/lote/detalhe/43136", "4690")</f>
      </c>
      <c r="B85" s="4" t="s">
        <f>=HYPERLINK("https://www.leilaoonline.net/lote/detalhe/43136", " TRANSBORDO MOTO CANA , FR28754/655144, UND PARAÍSO")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=HYPERLINK("https://www.leilaoonline.net/lote/detalhe/43125", "4832")</f>
      </c>
      <c r="B86" s="4" t="s">
        <f>=HYPERLINK("https://www.leilaoonline.net/lote/detalhe/43125", " REB/TECTRAN RCM F1F1, ANO 1997, FR039, TRANSFERÊNCIA APENAS P/ SÃO PAULO, UND PARAÍSO")</f>
      </c>
      <c r="C86" s="4" t="inlineStr">
        <is>
          <t>Não vendido</t>
        </is>
      </c>
      <c r="D86" s="4" t="inlineStr">
        <is>
          <t>23</t>
        </is>
      </c>
      <c r="E86" s="5" t="inlineStr">
        <is>
          <t>10.250,00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=HYPERLINK("https://www.leilaoonline.net/lote/detalhe/42584", "4834")</f>
      </c>
      <c r="B87" s="4" t="s">
        <f>=HYPERLINK("https://www.leilaoonline.net/lote/detalhe/42584", " ENLEIRADEIRA , FR1404, UND PARAISO ")</f>
      </c>
      <c r="C87" s="4" t="inlineStr">
        <is>
          <t>Vendido</t>
        </is>
      </c>
      <c r="D87" s="4" t="inlineStr">
        <is>
          <t>20</t>
        </is>
      </c>
      <c r="E87" s="5" t="inlineStr">
        <is>
          <t>2.100,00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=HYPERLINK("https://www.leilaoonline.net/lote/detalhe/43162", "5001")</f>
      </c>
      <c r="B88" s="4" t="s">
        <f>=HYPERLINK("https://www.leilaoonline.net/lote/detalhe/43162", " ARADO, FR20138/607193, UND S. CÂNDIDA ")</f>
      </c>
      <c r="C88" s="4" t="inlineStr">
        <is>
          <t>Não vendido</t>
        </is>
      </c>
      <c r="D88" s="4" t="inlineStr">
        <is>
          <t>17</t>
        </is>
      </c>
      <c r="E88" s="5" t="inlineStr">
        <is>
          <t>4.750,00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=HYPERLINK("https://www.leilaoonline.net/lote/detalhe/43174", "5002")</f>
      </c>
      <c r="B89" s="4" t="s">
        <f>=HYPERLINK("https://www.leilaoonline.net/lote/detalhe/43174", " GRADE PESADA , FR282646/PATRI03201, UND S. CÂNDIDA ")</f>
      </c>
      <c r="C89" s="4" t="inlineStr">
        <is>
          <t>Não vendido</t>
        </is>
      </c>
      <c r="D89" s="4" t="inlineStr">
        <is>
          <t>15</t>
        </is>
      </c>
      <c r="E89" s="5" t="inlineStr">
        <is>
          <t>4.050,00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=HYPERLINK("https://www.leilaoonline.net/lote/detalhe/43170", "5003")</f>
      </c>
      <c r="B90" s="4" t="s">
        <f>=HYPERLINK("https://www.leilaoonline.net/lote/detalhe/43170", " 1 MAQ. SOLDA,  DIVERSAS BOMBAS E MOTORES, S/FR, UND S. CÂNDIDA ")</f>
      </c>
      <c r="C90" s="4" t="inlineStr">
        <is>
          <t>Não vendido</t>
        </is>
      </c>
      <c r="D90" s="4" t="inlineStr">
        <is>
          <t>25</t>
        </is>
      </c>
      <c r="E90" s="5" t="inlineStr">
        <is>
          <t>2.700,00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=HYPERLINK("https://www.leilaoonline.net/lote/detalhe/43171", "5004")</f>
      </c>
      <c r="B91" s="4" t="s">
        <f>=HYPERLINK("https://www.leilaoonline.net/lote/detalhe/43171", " SUCATA TRANSBORDO SANTAL, ANO 2013, PATR03602, UND S. CÂNDIDA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=HYPERLINK("https://www.leilaoonline.net/lote/detalhe/43158", "5006")</f>
      </c>
      <c r="B92" s="4" t="s">
        <f>=HYPERLINK("https://www.leilaoonline.net/lote/detalhe/43158", " CAMINHÃO VW/26.220 EURO3 WORKER TANQUE DE FIBRA 10.000 LTS, ANO 2010, FR43011, UND S. CÂNDIDA")</f>
      </c>
      <c r="C92" s="4" t="inlineStr">
        <is>
          <t>Não vendido</t>
        </is>
      </c>
      <c r="D92" s="4" t="inlineStr">
        <is>
          <t>62</t>
        </is>
      </c>
      <c r="E92" s="5" t="inlineStr">
        <is>
          <t>76.000,00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=HYPERLINK("https://www.leilaoonline.net/lote/detalhe/43157", "5007")</f>
      </c>
      <c r="B93" s="4" t="s">
        <f>=HYPERLINK("https://www.leilaoonline.net/lote/detalhe/43157", " CAMINHÃO VW/15.180 CNM ANO 2008/2009, FR19845, UND S. CÂNDIDA ")</f>
      </c>
      <c r="C93" s="4" t="inlineStr">
        <is>
          <t>Vendido</t>
        </is>
      </c>
      <c r="D93" s="4" t="inlineStr">
        <is>
          <t>65</t>
        </is>
      </c>
      <c r="E93" s="5" t="inlineStr">
        <is>
          <t>46.500,00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=HYPERLINK("https://www.leilaoonline.net/lote/detalhe/43165", "5008")</f>
      </c>
      <c r="B94" s="4" t="s">
        <f>=HYPERLINK("https://www.leilaoonline.net/lote/detalhe/43165", " CAMINHÃO VW/26.220 EURO3 WORKER, ANO 2010 C/ MUNCK MK12LT MOTOCANA E BAZUKA S/FR, FR196611/98698, UND S. CÂNDIDA ")</f>
      </c>
      <c r="C94" s="4" t="inlineStr">
        <is>
          <t>Não vendido</t>
        </is>
      </c>
      <c r="D94" s="4" t="inlineStr">
        <is>
          <t>123</t>
        </is>
      </c>
      <c r="E94" s="5" t="inlineStr">
        <is>
          <t>96.500,00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=HYPERLINK("https://www.leilaoonline.net/lote/detalhe/43164", "5009")</f>
      </c>
      <c r="B95" s="4" t="s">
        <f>=HYPERLINK("https://www.leilaoonline.net/lote/detalhe/43164", " CAMINHÃO VW/26.220 EURO3 WORKER, ANO 2010, FR96635, UND S. CÂNDIDA ")</f>
      </c>
      <c r="C95" s="4" t="inlineStr">
        <is>
          <t>Não vendido</t>
        </is>
      </c>
      <c r="D95" s="4" t="inlineStr">
        <is>
          <t>66</t>
        </is>
      </c>
      <c r="E95" s="5" t="inlineStr">
        <is>
          <t>47.500,00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=HYPERLINK("https://www.leilaoonline.net/lote/detalhe/43175", "5010")</f>
      </c>
      <c r="B96" s="4" t="s">
        <f>=HYPERLINK("https://www.leilaoonline.net/lote/detalhe/43175", " FIAT/UNO EVOLUTION 1.4,  ANO:2015/2016, FR19598, UND S. CÂNDIDA, TRANSFERÊNCIA SP , UND S. CÂNDIDA ")</f>
      </c>
      <c r="C96" s="4" t="inlineStr">
        <is>
          <t>Vendido</t>
        </is>
      </c>
      <c r="D96" s="4" t="inlineStr">
        <is>
          <t>35</t>
        </is>
      </c>
      <c r="E96" s="5" t="inlineStr">
        <is>
          <t>11.150,00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=HYPERLINK("https://www.leilaoonline.net/lote/detalhe/43155", "5013")</f>
      </c>
      <c r="B97" s="4" t="s">
        <f>=HYPERLINK("https://www.leilaoonline.net/lote/detalhe/43155", " TRANSBORDO ATA 12000 12T, FR135630, ANO 2010, UND S. CÂNDIDA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=HYPERLINK("https://www.leilaoonline.net/lote/detalhe/43173", "5014")</f>
      </c>
      <c r="B98" s="4" t="s">
        <f>=HYPERLINK("https://www.leilaoonline.net/lote/detalhe/43173", " TRANSBORDO ATA 12000 12T, FR102040, ANO 2010, UND S. CÂNDIDA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=HYPERLINK("https://www.leilaoonline.net/lote/detalhe/43855", "5015")</f>
      </c>
      <c r="B99" s="4" t="s">
        <f>=HYPERLINK("https://www.leilaoonline.net/lote/detalhe/43855", "9 RODETES, S/FR, UND S. CÂNDIDA veja descritivo de itens")</f>
      </c>
      <c r="C99" s="4" t="inlineStr">
        <is>
          <t>Não vendido</t>
        </is>
      </c>
      <c r="D99" s="4" t="inlineStr">
        <is>
          <t>72</t>
        </is>
      </c>
      <c r="E99" s="5" t="inlineStr">
        <is>
          <t>8.100,00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=HYPERLINK("https://www.leilaoonline.net/lote/detalhe/43176", "5657")</f>
      </c>
      <c r="B100" s="4" t="s">
        <f>=HYPERLINK("https://www.leilaoonline.net/lote/detalhe/43176", " TRANSBORDO SANTAL, FR655117, UND S. CÂNDIDA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4.750,00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=HYPERLINK("https://www.leilaoonline.net/lote/detalhe/43159", "5668")</f>
      </c>
      <c r="B101" s="4" t="s">
        <f>=HYPERLINK("https://www.leilaoonline.net/lote/detalhe/43159", " TRANSBORDO SANTAL, FR655122, UND S. CÂNDIDA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4.750,00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=HYPERLINK("https://www.leilaoonline.net/lote/detalhe/43168", "5712")</f>
      </c>
      <c r="B102" s="4" t="s">
        <f>=HYPERLINK("https://www.leilaoonline.net/lote/detalhe/43168", " VW/GOL 1.0 GIV, ANO 2013/2014, FR4014, TRANSFERÊNCIA APENAS P/ SP, UND S. CÂNDIDA ")</f>
      </c>
      <c r="C102" s="4" t="inlineStr">
        <is>
          <t>Vendido</t>
        </is>
      </c>
      <c r="D102" s="4" t="inlineStr">
        <is>
          <t>4</t>
        </is>
      </c>
      <c r="E102" s="5" t="inlineStr">
        <is>
          <t>4.200,00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=HYPERLINK("https://www.leilaoonline.net/lote/detalhe/43160", "5730")</f>
      </c>
      <c r="B103" s="4" t="s">
        <f>=HYPERLINK("https://www.leilaoonline.net/lote/detalhe/43160", " REBOQUE REB/ANTONINI7,60M,  ANO 1996, FR46821, TRANSFERÊNCIA APENAS P/ SÃO PAULO, UND S. CÂNDIDA ")</f>
      </c>
      <c r="C103" s="4" t="inlineStr">
        <is>
          <t>Vendido</t>
        </is>
      </c>
      <c r="D103" s="4" t="inlineStr">
        <is>
          <t>8</t>
        </is>
      </c>
      <c r="E103" s="5" t="inlineStr">
        <is>
          <t>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=HYPERLINK("https://www.leilaoonline.net/lote/detalhe/43161", "5734")</f>
      </c>
      <c r="B104" s="4" t="s">
        <f>=HYPERLINK("https://www.leilaoonline.net/lote/detalhe/43161", " REBOQUE GUERRA 8,20 M, ANO 2007 - TRANSFERÊNCIA APENAS PARA SP, UND S. CÂNDIDA ")</f>
      </c>
      <c r="C104" s="4" t="inlineStr">
        <is>
          <t>Não vendido</t>
        </is>
      </c>
      <c r="D104" s="4" t="inlineStr">
        <is>
          <t>28</t>
        </is>
      </c>
      <c r="E104" s="5" t="inlineStr">
        <is>
          <t>8.500,00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=HYPERLINK("https://www.leilaoonline.net/lote/detalhe/43166", "5746")</f>
      </c>
      <c r="B105" s="4" t="s">
        <f>=HYPERLINK("https://www.leilaoonline.net/lote/detalhe/43166", " TRATOR CASE MOD:MXM165 4X4, ANO,  FR19599, UND S. CÂNDIDA ")</f>
      </c>
      <c r="C105" s="4" t="inlineStr">
        <is>
          <t>Não vendido</t>
        </is>
      </c>
      <c r="D105" s="4" t="inlineStr">
        <is>
          <t>63</t>
        </is>
      </c>
      <c r="E105" s="5" t="inlineStr">
        <is>
          <t>48.500,00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=HYPERLINK("https://www.leilaoonline.net/lote/detalhe/43163", "5750")</f>
      </c>
      <c r="B106" s="4" t="s">
        <f>=HYPERLINK("https://www.leilaoonline.net/lote/detalhe/43163", " TRANSBORDO COR AZUL SERMAG 12 T SN. 3035, FR101979 ANO 2009, UND S. CÂNDIDA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=HYPERLINK("https://www.leilaoonline.net/lote/detalhe/43172", "5751")</f>
      </c>
      <c r="B107" s="4" t="s">
        <f>=HYPERLINK("https://www.leilaoonline.net/lote/detalhe/43172", " TRANSBORDO CIVEMASA, FR650684, UND S. CÂNDIDA ")</f>
      </c>
      <c r="C107" s="4" t="inlineStr">
        <is>
          <t>Não vendido</t>
        </is>
      </c>
      <c r="D107" s="4" t="inlineStr">
        <is>
          <t>20</t>
        </is>
      </c>
      <c r="E107" s="5" t="inlineStr">
        <is>
          <t>9.500,00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=HYPERLINK("https://www.leilaoonline.net/lote/detalhe/43734", "9003")</f>
      </c>
      <c r="B108" s="4" t="s">
        <f>=HYPERLINK("https://www.leilaoonline.net/lote/detalhe/43734", "1 CONTAINER IBC CHEIO 75% DE CAVACO DE BRONZE E 25% OUTROS, S/FR, UND JATAÍ")</f>
      </c>
      <c r="C108" s="4" t="inlineStr">
        <is>
          <t>Vendido</t>
        </is>
      </c>
      <c r="D108" s="4" t="inlineStr">
        <is>
          <t>6</t>
        </is>
      </c>
      <c r="E108" s="5" t="inlineStr">
        <is>
          <t>8.250,00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=HYPERLINK("https://www.leilaoonline.net/lote/detalhe/43061", "11733")</f>
      </c>
      <c r="B109" s="4" t="s">
        <f>=HYPERLINK("https://www.leilaoonline.net/lote/detalhe/43061", "COLHEDORA J DEERE  3510, ANO 2009, FR 101444, 237463-0, UND. SERRA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=HYPERLINK("https://www.leilaoonline.net/lote/detalhe/43062", "11734")</f>
      </c>
      <c r="B110" s="4" t="s">
        <f>=HYPERLINK("https://www.leilaoonline.net/lote/detalhe/43062", "COLHEDORA J DEERE  3510, ANO 2008, FR 107494, 228957-0 , UND. SERRA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=HYPERLINK("https://www.leilaoonline.net/lote/detalhe/43060", "11745")</f>
      </c>
      <c r="B111" s="4" t="s">
        <f>=HYPERLINK("https://www.leilaoonline.net/lote/detalhe/43060", "COLHEDORA J DEERE 3510, ANO 2008, FR 10057, 217367-0, UND. SERRA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=HYPERLINK("https://www.leilaoonline.net/lote/detalhe/43066", "11746")</f>
      </c>
      <c r="B112" s="4" t="s">
        <f>=HYPERLINK("https://www.leilaoonline.net/lote/detalhe/43066", "COLHEDORA J DEERE 3510, ANO 2008, FR 107494, 228957-0 , UND. SERRA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=HYPERLINK("https://www.leilaoonline.net/lote/detalhe/43064", "11747")</f>
      </c>
      <c r="B113" s="4" t="s">
        <f>=HYPERLINK("https://www.leilaoonline.net/lote/detalhe/43064", "COLHEDORA J DEERE 3510, ANO 2008, FR 117524, 220430-0 , UND. SERRA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=HYPERLINK("https://www.leilaoonline.net/lote/detalhe/43067", "11748")</f>
      </c>
      <c r="B114" s="4" t="s">
        <f>=HYPERLINK("https://www.leilaoonline.net/lote/detalhe/43067", "COLHEDORA J DEERE 3510, ANO 2009, FR 117557 , UND. SERRA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=HYPERLINK("https://www.leilaoonline.net/lote/detalhe/43068", "11749")</f>
      </c>
      <c r="B115" s="4" t="s">
        <f>=HYPERLINK("https://www.leilaoonline.net/lote/detalhe/43068", "CHEVROLET S10/ LS DD4, ANO 2012/2013,DIESEL, FR 360052, UND. SERRA ")</f>
      </c>
      <c r="C115" s="4" t="inlineStr">
        <is>
          <t>Não vendido</t>
        </is>
      </c>
      <c r="D115" s="4" t="inlineStr">
        <is>
          <t>116</t>
        </is>
      </c>
      <c r="E115" s="5" t="inlineStr">
        <is>
          <t>44.250,00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=HYPERLINK("https://www.leilaoonline.net/lote/detalhe/43073", "11751")</f>
      </c>
      <c r="B116" s="4" t="s">
        <f>=HYPERLINK("https://www.leilaoonline.net/lote/detalhe/43073", "CAMINHÃO M.BENZ/L 2213 TANQUE, ANO 1983/1984, FR360101. UND SERRA ")</f>
      </c>
      <c r="C116" s="4" t="inlineStr">
        <is>
          <t>Não vendido</t>
        </is>
      </c>
      <c r="D116" s="4" t="inlineStr">
        <is>
          <t>51</t>
        </is>
      </c>
      <c r="E116" s="5" t="inlineStr">
        <is>
          <t>35.000,00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=HYPERLINK("https://www.leilaoonline.net/lote/detalhe/43070", "11752")</f>
      </c>
      <c r="B117" s="4" t="s">
        <f>=HYPERLINK("https://www.leilaoonline.net/lote/detalhe/43070", "CAMINHÃO GM/CHEVROLET D60, ANO 1989, FR360349, VENDA COMO SUCATA, UND. SERRA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3.250,00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=HYPERLINK("https://www.leilaoonline.net/lote/detalhe/43071", "11753")</f>
      </c>
      <c r="B118" s="4" t="s">
        <f>=HYPERLINK("https://www.leilaoonline.net/lote/detalhe/43071", "CAMINHÃO GM/CHEVROLET 22000, ANO 1987, FR 360412, VENDA COMO SUCATA, UND. SERRA ")</f>
      </c>
      <c r="C118" s="4" t="inlineStr">
        <is>
          <t>Não vendido</t>
        </is>
      </c>
      <c r="D118" s="4" t="inlineStr">
        <is>
          <t>6</t>
        </is>
      </c>
      <c r="E118" s="5" t="inlineStr">
        <is>
          <t>4.500,00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=HYPERLINK("https://www.leilaoonline.net/lote/detalhe/43069", "11754")</f>
      </c>
      <c r="B119" s="4" t="s">
        <f>=HYPERLINK("https://www.leilaoonline.net/lote/detalhe/43069", "VW/SAVEIRO CLI, ANO 1997, VENDA COMO SUCATA, FR 360049, UND. SERRA ")</f>
      </c>
      <c r="C119" s="4" t="inlineStr">
        <is>
          <t>Vendido</t>
        </is>
      </c>
      <c r="D119" s="4" t="inlineStr">
        <is>
          <t>3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=HYPERLINK("https://www.leilaoonline.net/lote/detalhe/43856", "12353")</f>
      </c>
      <c r="B120" s="4" t="s">
        <f>=HYPERLINK("https://www.leilaoonline.net/lote/detalhe/43856", "EQUIPAMENTO DE LABORATÓRIO, S/FR, UND JUNQUEIRA - veja descritivo de itens 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=HYPERLINK("https://www.leilaoonline.net/lote/detalhe/43414", "13046")</f>
      </c>
      <c r="B121" s="4" t="s">
        <f>=HYPERLINK("https://www.leilaoonline.net/lote/detalhe/43414", "CAMINHÃO VW/26.220 EURO3 WORKER ,TANQUE, ANO 2010, FR43013, UND PARAGUAÇU")</f>
      </c>
      <c r="C121" s="4" t="inlineStr">
        <is>
          <t>Vendido</t>
        </is>
      </c>
      <c r="D121" s="4" t="inlineStr">
        <is>
          <t>120</t>
        </is>
      </c>
      <c r="E121" s="5" t="inlineStr">
        <is>
          <t>77.000,00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=HYPERLINK("https://www.leilaoonline.net/lote/detalhe/43415", "13047")</f>
      </c>
      <c r="B122" s="4" t="s">
        <f>=HYPERLINK("https://www.leilaoonline.net/lote/detalhe/43415", "CAMINHÃO/F12000 L, POLIGUINDASTE, ANO 1997, FR240007, UND TARUMÃ ( MOTOR/OUTROS DESMONTADO), UND TARUMÃ")</f>
      </c>
      <c r="C122" s="4" t="inlineStr">
        <is>
          <t>Não vendido</t>
        </is>
      </c>
      <c r="D122" s="4" t="inlineStr">
        <is>
          <t>48</t>
        </is>
      </c>
      <c r="E122" s="5" t="inlineStr">
        <is>
          <t>19.500,00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=HYPERLINK("https://www.leilaoonline.net/lote/detalhe/43583", "13049")</f>
      </c>
      <c r="B123" s="4" t="s">
        <f>=HYPERLINK("https://www.leilaoonline.net/lote/detalhe/43583", "CAMINHÃO SCANIA/R113 E 6X4 360, ANO 1994, FR97004, UND IPAUSSU (FALTANDO PEÇAS)")</f>
      </c>
      <c r="C123" s="4" t="inlineStr">
        <is>
          <t>Não vendido</t>
        </is>
      </c>
      <c r="D123" s="4" t="inlineStr">
        <is>
          <t>84</t>
        </is>
      </c>
      <c r="E123" s="5" t="inlineStr">
        <is>
          <t>31.250,00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=HYPERLINK("https://www.leilaoonline.net/lote/detalhe/43584", "13050")</f>
      </c>
      <c r="B124" s="4" t="s">
        <f>=HYPERLINK("https://www.leilaoonline.net/lote/detalhe/43584", "CAMINHÃO SCANIA/R113 E 6X4 360, ANO 1993, FR45013, UND IPAUSSU (FALTA PEÇAS)")</f>
      </c>
      <c r="C124" s="4" t="inlineStr">
        <is>
          <t>Não vendido</t>
        </is>
      </c>
      <c r="D124" s="4" t="inlineStr">
        <is>
          <t>43</t>
        </is>
      </c>
      <c r="E124" s="5" t="inlineStr">
        <is>
          <t>21.000,00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=HYPERLINK("https://www.leilaoonline.net/lote/detalhe/43585", "13051")</f>
      </c>
      <c r="B125" s="4" t="s">
        <f>=HYPERLINK("https://www.leilaoonline.net/lote/detalhe/43585", "2 MESAS DE ESCRITÓRIO, S/FR, UND TARUMÃ")</f>
      </c>
      <c r="C125" s="4" t="inlineStr">
        <is>
          <t>Vendido</t>
        </is>
      </c>
      <c r="D125" s="4" t="inlineStr">
        <is>
          <t>52</t>
        </is>
      </c>
      <c r="E125" s="5" t="inlineStr">
        <is>
          <t>900,00</t>
        </is>
      </c>
      <c r="F125" s="4" t="inlineStr">
        <is>
          <t>10.00</t>
        </is>
      </c>
    </row>
    <row collapsed="false" customFormat="false" customHeight="false" hidden="false" ht="12.1" outlineLevel="0" r="126">
      <c r="A126" s="5" t="s">
        <f>=HYPERLINK("https://www.leilaoonline.net/lote/detalhe/43586", "13052")</f>
      </c>
      <c r="B126" s="4" t="s">
        <f>=HYPERLINK("https://www.leilaoonline.net/lote/detalhe/43586", "03 SUCATAS:  02 VOLANDEIRAS E 01 TAMBOR, S/FR, UND TARUMÃ")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4.000,00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=HYPERLINK("https://www.leilaoonline.net/lote/detalhe/43587", "13053")</f>
      </c>
      <c r="B127" s="4" t="s">
        <f>=HYPERLINK("https://www.leilaoonline.net/lote/detalhe/43587", "SUCATA DIVERSAS - 3 DOSADOR DE AÇÚCAR, 20 BALANÇAS Eletrônica, 1 de AMBULATÓRIO E 15 LÂMPADAS EXPLOSÃO, S/FR, UND TARUMÃ")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=HYPERLINK("https://www.leilaoonline.net/lote/detalhe/43588", "13055")</f>
      </c>
      <c r="B128" s="4" t="s">
        <f>=HYPERLINK("https://www.leilaoonline.net/lote/detalhe/43588", "8 TANQUES (CAP. / QDA - 04 D 25.000lts - 1 D 20,000lts - 1 D 10.000lts E 2 D 5000lts- veja especificações, S/FR, UND TARUMÃ")</f>
      </c>
      <c r="C128" s="4" t="inlineStr">
        <is>
          <t>Não vendido</t>
        </is>
      </c>
      <c r="D128" s="4" t="inlineStr">
        <is>
          <t>9</t>
        </is>
      </c>
      <c r="E128" s="5" t="inlineStr">
        <is>
          <t>5.750,00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=HYPERLINK("https://www.leilaoonline.net/lote/detalhe/43589", "13056")</f>
      </c>
      <c r="B129" s="4" t="s">
        <f>=HYPERLINK("https://www.leilaoonline.net/lote/detalhe/43589", "2 SUCATAS DE VENTILADORES C/ MOTORES, S/FR, UND TARUMÃ")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350,00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=HYPERLINK("https://www.leilaoonline.net/lote/detalhe/43590", "13057")</f>
      </c>
      <c r="B130" s="4" t="s">
        <f>=HYPERLINK("https://www.leilaoonline.net/lote/detalhe/43590", "172 ITENS, FOGÃO, BOTIJÕES, ESCADA DE ALUMÍNIO E OUTROS, S/FR, UND CAARAPÓ (VEJA DESCRITIVO DE ITENS)")</f>
      </c>
      <c r="C130" s="4" t="inlineStr">
        <is>
          <t>Não vendido</t>
        </is>
      </c>
      <c r="D130" s="4" t="inlineStr">
        <is>
          <t>8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=HYPERLINK("https://www.leilaoonline.net/lote/detalhe/43634", "13058")</f>
      </c>
      <c r="B131" s="4" t="s">
        <f>=HYPERLINK("https://www.leilaoonline.net/lote/detalhe/43634", "CARROCERIA, FR42444, UND TARUMÃ")</f>
      </c>
      <c r="C131" s="4" t="inlineStr">
        <is>
          <t>Vendido</t>
        </is>
      </c>
      <c r="D131" s="4" t="inlineStr">
        <is>
          <t>42</t>
        </is>
      </c>
      <c r="E131" s="5" t="inlineStr">
        <is>
          <t>7.900,00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=HYPERLINK("https://www.leilaoonline.net/lote/detalhe/43095", "14091")</f>
      </c>
      <c r="B132" s="4" t="s">
        <f>=HYPERLINK("https://www.leilaoonline.net/lote/detalhe/43095", "CAMINHÃO M.BENZ/L 2213,ANO 1984, CARROCERIA/IMP. MUNCK, FR360215/361449/361833, UND. ZANIN ")</f>
      </c>
      <c r="C132" s="4" t="inlineStr">
        <is>
          <t>Não vendido</t>
        </is>
      </c>
      <c r="D132" s="4" t="inlineStr">
        <is>
          <t>126</t>
        </is>
      </c>
      <c r="E132" s="5" t="inlineStr">
        <is>
          <t>66.250,00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=HYPERLINK("https://www.leilaoonline.net/lote/detalhe/43097", "14100")</f>
      </c>
      <c r="B133" s="4" t="s">
        <f>=HYPERLINK("https://www.leilaoonline.net/lote/detalhe/43097", "GUINCHO 3 T, ANO 1960, FR 360770, UND. ZANIN")</f>
      </c>
      <c r="C133" s="4" t="inlineStr">
        <is>
          <t>Vendido</t>
        </is>
      </c>
      <c r="D133" s="4" t="inlineStr">
        <is>
          <t>18</t>
        </is>
      </c>
      <c r="E133" s="5" t="inlineStr">
        <is>
          <t>8.000,00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=HYPERLINK("https://www.leilaoonline.net/lote/detalhe/43096", "14101")</f>
      </c>
      <c r="B134" s="4" t="s">
        <f>=HYPERLINK("https://www.leilaoonline.net/lote/detalhe/43096", "PRANCHA 2 EIXOS RANDON SR CT, ANO 2008,FR 102425, UND. ZANIN")</f>
      </c>
      <c r="C134" s="4" t="inlineStr">
        <is>
          <t>Vendido</t>
        </is>
      </c>
      <c r="D134" s="4" t="inlineStr">
        <is>
          <t>61</t>
        </is>
      </c>
      <c r="E134" s="5" t="inlineStr">
        <is>
          <t>57.500,00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=HYPERLINK("https://www.leilaoonline.net/lote/detalhe/43098", "14102")</f>
      </c>
      <c r="B135" s="4" t="s">
        <f>=HYPERLINK("https://www.leilaoonline.net/lote/detalhe/43098", "BOCA DE LOBO P/ ENGATE DE CARRETAS, APROX. 27 UNIDS, SF, UND.ZANIN")</f>
      </c>
      <c r="C135" s="4" t="inlineStr">
        <is>
          <t>Não vendido</t>
        </is>
      </c>
      <c r="D135" s="4" t="inlineStr">
        <is>
          <t>15</t>
        </is>
      </c>
      <c r="E135" s="5" t="inlineStr">
        <is>
          <t>4.950,00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=HYPERLINK("https://www.leilaoonline.net/lote/detalhe/43099", "14103")</f>
      </c>
      <c r="B136" s="4" t="s">
        <f>=HYPERLINK("https://www.leilaoonline.net/lote/detalhe/43099", "APROX. 12 MOTORES E COMPONENTES ELETRICOS, SF , UND. ZANIN ")</f>
      </c>
      <c r="C136" s="4" t="inlineStr">
        <is>
          <t>Não vendido</t>
        </is>
      </c>
      <c r="D136" s="4" t="inlineStr">
        <is>
          <t>4</t>
        </is>
      </c>
      <c r="E136" s="5" t="inlineStr">
        <is>
          <t>800,00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=HYPERLINK("https://www.leilaoonline.net/lote/detalhe/43100", "14104")</f>
      </c>
      <c r="B137" s="4" t="s">
        <f>=HYPERLINK("https://www.leilaoonline.net/lote/detalhe/43100", "GUINCHO 3 T, FR 360776, UND. ZANIN ")</f>
      </c>
      <c r="C137" s="4" t="inlineStr">
        <is>
          <t>Vendido</t>
        </is>
      </c>
      <c r="D137" s="4" t="inlineStr">
        <is>
          <t>21</t>
        </is>
      </c>
      <c r="E137" s="5" t="inlineStr">
        <is>
          <t>8.750,00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=HYPERLINK("https://www.leilaoonline.net/lote/detalhe/43091", "15450")</f>
      </c>
      <c r="B138" s="4" t="s">
        <f>=HYPERLINK("https://www.leilaoonline.net/lote/detalhe/43091", "CARRETA ABRIGO, ANO 2013, FR 121595, 198646-0, UND. BONFIM ")</f>
      </c>
      <c r="C138" s="4" t="inlineStr">
        <is>
          <t>Não vendido</t>
        </is>
      </c>
      <c r="D138" s="4" t="inlineStr">
        <is>
          <t>64</t>
        </is>
      </c>
      <c r="E138" s="5" t="inlineStr">
        <is>
          <t>14.450,00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=HYPERLINK("https://www.leilaoonline.net/lote/detalhe/43092", "15451")</f>
      </c>
      <c r="B139" s="4" t="s">
        <f>=HYPERLINK("https://www.leilaoonline.net/lote/detalhe/43092", "CARROCERIA COMBOIO, ANO 2015, FR 121823, UND. BONFIM ")</f>
      </c>
      <c r="C139" s="4" t="inlineStr">
        <is>
          <t>Não vendido</t>
        </is>
      </c>
      <c r="D139" s="4" t="inlineStr">
        <is>
          <t>67</t>
        </is>
      </c>
      <c r="E139" s="5" t="inlineStr">
        <is>
          <t>12.650,00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=HYPERLINK("https://www.leilaoonline.net/lote/detalhe/43085", "15452")</f>
      </c>
      <c r="B140" s="4" t="s">
        <f>=HYPERLINK("https://www.leilaoonline.net/lote/detalhe/43085", "TRATOR CASE MAXXUM 180 4X4, ANO 2010, FR 93337, 219408-0,  UND. BONFIM ")</f>
      </c>
      <c r="C140" s="4" t="inlineStr">
        <is>
          <t>Não vendido</t>
        </is>
      </c>
      <c r="D140" s="4" t="inlineStr">
        <is>
          <t>102</t>
        </is>
      </c>
      <c r="E140" s="5" t="inlineStr">
        <is>
          <t>40.250,00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=HYPERLINK("https://www.leilaoonline.net/lote/detalhe/43090", "15453")</f>
      </c>
      <c r="B141" s="4" t="s">
        <f>=HYPERLINK("https://www.leilaoonline.net/lote/detalhe/43090", "TRATOR JOHN DEERE 7500, 4X4, ANO 2001, FR 115521, UND BONFIM ")</f>
      </c>
      <c r="C141" s="4" t="inlineStr">
        <is>
          <t>Não vendido</t>
        </is>
      </c>
      <c r="D141" s="4" t="inlineStr">
        <is>
          <t>51</t>
        </is>
      </c>
      <c r="E141" s="5" t="inlineStr">
        <is>
          <t>38.500,00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=HYPERLINK("https://www.leilaoonline.net/lote/detalhe/43087", "15454")</f>
      </c>
      <c r="B142" s="4" t="s">
        <f>=HYPERLINK("https://www.leilaoonline.net/lote/detalhe/43087", "TRATOR MF 292, 4X4, ANO 2006, FR 115008, UND.  BONFIM ")</f>
      </c>
      <c r="C142" s="4" t="inlineStr">
        <is>
          <t>Não vendido</t>
        </is>
      </c>
      <c r="D142" s="4" t="inlineStr">
        <is>
          <t>140</t>
        </is>
      </c>
      <c r="E142" s="5" t="inlineStr">
        <is>
          <t>53.750,00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=HYPERLINK("https://www.leilaoonline.net/lote/detalhe/43086", "15455")</f>
      </c>
      <c r="B143" s="4" t="s">
        <f>=HYPERLINK("https://www.leilaoonline.net/lote/detalhe/43086", "TRATOR MF 292, 4X4,ANO 2006,  FR 115007, 240854-0, UND. BONFIM ")</f>
      </c>
      <c r="C143" s="4" t="inlineStr">
        <is>
          <t>Não vendido</t>
        </is>
      </c>
      <c r="D143" s="4" t="inlineStr">
        <is>
          <t>141</t>
        </is>
      </c>
      <c r="E143" s="5" t="inlineStr">
        <is>
          <t>53.750,00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=HYPERLINK("https://www.leilaoonline.net/lote/detalhe/43089", "15456")</f>
      </c>
      <c r="B144" s="4" t="s">
        <f>=HYPERLINK("https://www.leilaoonline.net/lote/detalhe/43089", "TRATOR MF 290, 4X2, ANO 1993, FR 115430, UND. BOMFIM ")</f>
      </c>
      <c r="C144" s="4" t="inlineStr">
        <is>
          <t>Não vendido</t>
        </is>
      </c>
      <c r="D144" s="4" t="inlineStr">
        <is>
          <t>45</t>
        </is>
      </c>
      <c r="E144" s="5" t="inlineStr">
        <is>
          <t>24.500,00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=HYPERLINK("https://www.leilaoonline.net/lote/detalhe/43093", "15457")</f>
      </c>
      <c r="B145" s="4" t="s">
        <f>=HYPERLINK("https://www.leilaoonline.net/lote/detalhe/43093", "SUCATAS DIVERSAS, TV, MAQUINA DE ESCREVER,FOGÃO Á GÁS, SF, UND. BONFIM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1.150,00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=HYPERLINK("https://www.leilaoonline.net/lote/detalhe/43094", "15458")</f>
      </c>
      <c r="B146" s="4" t="s">
        <f>=HYPERLINK("https://www.leilaoonline.net/lote/detalhe/43094", "SUCATAS DIVERSAS,3 MAQUINAS DE SOLDA, 2 MACACOS HIDRÁULICOS, 1 BALANÇA, SF , UND. BONFIM ")</f>
      </c>
      <c r="C146" s="4" t="inlineStr">
        <is>
          <t>Não vendido</t>
        </is>
      </c>
      <c r="D146" s="4" t="inlineStr">
        <is>
          <t>10</t>
        </is>
      </c>
      <c r="E146" s="5" t="inlineStr">
        <is>
          <t>2.500,00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=HYPERLINK("https://www.leilaoonline.net/lote/detalhe/43632", "20118")</f>
      </c>
      <c r="B147" s="4" t="s">
        <f>=HYPERLINK("https://www.leilaoonline.net/lote/detalhe/43632", "HIDROROL METALMAG, FR57268, UND COSTA PINTO")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=HYPERLINK("https://www.leilaoonline.net/lote/detalhe/43629", "20210")</f>
      </c>
      <c r="B148" s="4" t="s">
        <f>=HYPERLINK("https://www.leilaoonline.net/lote/detalhe/43629", " REB/FNV - FRUEHAUF REBOQUE C/ TRANSBORDO ANTONIOSI, ANO 1983, FR46756, UND C. PINTO")</f>
      </c>
      <c r="C148" s="4" t="inlineStr">
        <is>
          <t>Não vendido</t>
        </is>
      </c>
      <c r="D148" s="4" t="inlineStr">
        <is>
          <t>3</t>
        </is>
      </c>
      <c r="E148" s="5" t="inlineStr">
        <is>
          <t>6.250,00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=HYPERLINK("https://www.leilaoonline.net/lote/detalhe/43630", "20213")</f>
      </c>
      <c r="B149" s="4" t="s">
        <f>=HYPERLINK("https://www.leilaoonline.net/lote/detalhe/43630", " R/RANDON RQ CA REBOQUE C. PICADA, ANO 2013/2014, FR56370, UND C. PINTO")</f>
      </c>
      <c r="C149" s="4" t="inlineStr">
        <is>
          <t>Não vendido</t>
        </is>
      </c>
      <c r="D149" s="4" t="inlineStr">
        <is>
          <t>30</t>
        </is>
      </c>
      <c r="E149" s="5" t="inlineStr">
        <is>
          <t>42.500,00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=HYPERLINK("https://www.leilaoonline.net/lote/detalhe/43631", "20214")</f>
      </c>
      <c r="B150" s="4" t="s">
        <f>=HYPERLINK("https://www.leilaoonline.net/lote/detalhe/43631", " R/RANDON RQ CA REBOQUE C. PICADA, ANO 2012, FR139447, UND C. PINTO")</f>
      </c>
      <c r="C150" s="4" t="inlineStr">
        <is>
          <t>Não vendido</t>
        </is>
      </c>
      <c r="D150" s="4" t="inlineStr">
        <is>
          <t>42</t>
        </is>
      </c>
      <c r="E150" s="5" t="inlineStr">
        <is>
          <t>37.000,00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=HYPERLINK("https://www.leilaoonline.net/lote/detalhe/43622", "20237")</f>
      </c>
      <c r="B151" s="4" t="s">
        <f>=HYPERLINK("https://www.leilaoonline.net/lote/detalhe/43622", " CAMINHÃO VW.26.220 EURO3 WORKER TANQUE, ANO 2011/2012, FR52540, UND COSTA PINTO ")</f>
      </c>
      <c r="C151" s="4" t="inlineStr">
        <is>
          <t>Vendido</t>
        </is>
      </c>
      <c r="D151" s="4" t="inlineStr">
        <is>
          <t>133</t>
        </is>
      </c>
      <c r="E151" s="5" t="inlineStr">
        <is>
          <t>83.500,00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=HYPERLINK("https://www.leilaoonline.net/lote/detalhe/43604", "20246")</f>
      </c>
      <c r="B152" s="4" t="s">
        <f>=HYPERLINK("https://www.leilaoonline.net/lote/detalhe/43604", " REBOQUE ANTONINI 7,60M CANA INTEIRA, ANO 1992, FR66048, UND. COSTA PINTO  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5.550,00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=HYPERLINK("https://www.leilaoonline.net/lote/detalhe/43603", "20247")</f>
      </c>
      <c r="B153" s="4" t="s">
        <f>=HYPERLINK("https://www.leilaoonline.net/lote/detalhe/43603", " REBOQUE ANTONINI C INTEIRA, ANO 1993, FR36035, UND.COSTA PINTO (CHASSI REMARCADO)")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5.550,00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=HYPERLINK("https://www.leilaoonline.net/lote/detalhe/43605", "20248")</f>
      </c>
      <c r="B154" s="4" t="s">
        <f>=HYPERLINK("https://www.leilaoonline.net/lote/detalhe/43605", " REBOQUE RANDON SP RQ CA, ANO 2010, FR139932, UND. COSTA PINTO ")</f>
      </c>
      <c r="C154" s="4" t="inlineStr">
        <is>
          <t>Vendido</t>
        </is>
      </c>
      <c r="D154" s="4" t="inlineStr">
        <is>
          <t>41</t>
        </is>
      </c>
      <c r="E154" s="5" t="inlineStr">
        <is>
          <t>23.500,00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=HYPERLINK("https://www.leilaoonline.net/lote/detalhe/43618", "20251")</f>
      </c>
      <c r="B155" s="4" t="s">
        <f>=HYPERLINK("https://www.leilaoonline.net/lote/detalhe/43618", " TRATOR VALTRA BH 210L 4X4, ANO 2014, FR50831, UND. COSTA PINTO ")</f>
      </c>
      <c r="C155" s="4" t="inlineStr">
        <is>
          <t>Não vendido</t>
        </is>
      </c>
      <c r="D155" s="4" t="inlineStr">
        <is>
          <t>110</t>
        </is>
      </c>
      <c r="E155" s="5" t="inlineStr">
        <is>
          <t>80.750,00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=HYPERLINK("https://www.leilaoonline.net/lote/detalhe/43619", "20253")</f>
      </c>
      <c r="B156" s="4" t="s">
        <f>=HYPERLINK("https://www.leilaoonline.net/lote/detalhe/43619", " TRATOR M.F 292,  C/ CARREGADEIRA MOTOCANA, ANO 2011, FR33049, UND. COSTA PINTO")</f>
      </c>
      <c r="C156" s="4" t="inlineStr">
        <is>
          <t>Vendido</t>
        </is>
      </c>
      <c r="D156" s="4" t="inlineStr">
        <is>
          <t>65</t>
        </is>
      </c>
      <c r="E156" s="5" t="inlineStr">
        <is>
          <t>51.000,00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=HYPERLINK("https://www.leilaoonline.net/lote/detalhe/43608", "20262")</f>
      </c>
      <c r="B157" s="4" t="s">
        <f>=HYPERLINK("https://www.leilaoonline.net/lote/detalhe/43608", "REB/ ANTONIN SEMI REBOQUE PALHA, ANO 1993, FR56185, UND C PINTO")</f>
      </c>
      <c r="C157" s="4" t="inlineStr">
        <is>
          <t>Não vendido</t>
        </is>
      </c>
      <c r="D157" s="4" t="inlineStr">
        <is>
          <t>35</t>
        </is>
      </c>
      <c r="E157" s="5" t="inlineStr">
        <is>
          <t>14.000,00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=HYPERLINK("https://www.leilaoonline.net/lote/detalhe/43607", "20263")</f>
      </c>
      <c r="B158" s="4" t="s">
        <f>=HYPERLINK("https://www.leilaoonline.net/lote/detalhe/43607", "REB/ ANTONIN SEMI REBOQUE PALHA, ANO 1993, FR56184, UND C PINTO")</f>
      </c>
      <c r="C158" s="4" t="inlineStr">
        <is>
          <t>Não vendido</t>
        </is>
      </c>
      <c r="D158" s="4" t="inlineStr">
        <is>
          <t>38</t>
        </is>
      </c>
      <c r="E158" s="5" t="inlineStr">
        <is>
          <t>14.750,00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=HYPERLINK("https://www.leilaoonline.net/lote/detalhe/43733", "20265")</f>
      </c>
      <c r="B159" s="4" t="s">
        <f>=HYPERLINK("https://www.leilaoonline.net/lote/detalhe/43733", "GUINCHO CAP 3.5 T, ANO 1980, FR59889, UND COSTA PINTO")</f>
      </c>
      <c r="C159" s="4" t="inlineStr">
        <is>
          <t>Vendido</t>
        </is>
      </c>
      <c r="D159" s="4" t="inlineStr">
        <is>
          <t>30</t>
        </is>
      </c>
      <c r="E159" s="5" t="inlineStr">
        <is>
          <t>12.750,00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=HYPERLINK("https://www.leilaoonline.net/lote/detalhe/43606", "20266")</f>
      </c>
      <c r="B160" s="4" t="s">
        <f>=HYPERLINK("https://www.leilaoonline.net/lote/detalhe/43606", "CONTAINER REFRIGERADO, S/FR, UND COSTA PINTO")</f>
      </c>
      <c r="C160" s="4" t="inlineStr">
        <is>
          <t>Não vendido</t>
        </is>
      </c>
      <c r="D160" s="4" t="inlineStr">
        <is>
          <t>13</t>
        </is>
      </c>
      <c r="E160" s="5" t="inlineStr">
        <is>
          <t>9.250,00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=HYPERLINK("https://www.leilaoonline.net/lote/detalhe/43620", "21168")</f>
      </c>
      <c r="B161" s="4" t="s">
        <f>=HYPERLINK("https://www.leilaoonline.net/lote/detalhe/43620", " REBOQUE FACCHINI 8,00M CANA INTEIRA, ANO 2007, FR 173811, UND. RAFARD")</f>
      </c>
      <c r="C161" s="4" t="inlineStr">
        <is>
          <t>Não vendido</t>
        </is>
      </c>
      <c r="D161" s="4" t="inlineStr">
        <is>
          <t>8</t>
        </is>
      </c>
      <c r="E161" s="5" t="inlineStr">
        <is>
          <t>7.500,00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=HYPERLINK("https://www.leilaoonline.net/lote/detalhe/43621", "21169")</f>
      </c>
      <c r="B162" s="4" t="s">
        <f>=HYPERLINK("https://www.leilaoonline.net/lote/detalhe/43621", " SEMI REBOQUE USICAMP SRCP E2 10000, ANO 2008, FR 56344, UND. RAFARD ")</f>
      </c>
      <c r="C162" s="4" t="inlineStr">
        <is>
          <t>Não vendido</t>
        </is>
      </c>
      <c r="D162" s="4" t="inlineStr">
        <is>
          <t>42</t>
        </is>
      </c>
      <c r="E162" s="5" t="inlineStr">
        <is>
          <t>21.000,00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=HYPERLINK("https://www.leilaoonline.net/lote/detalhe/43599", "22119")</f>
      </c>
      <c r="B163" s="4" t="s">
        <f>=HYPERLINK("https://www.leilaoonline.net/lote/detalhe/43599", " DOLLY , FR 56940, UND. SANTA HELENA (SEM DOCUMENTO)")</f>
      </c>
      <c r="C163" s="4" t="inlineStr">
        <is>
          <t>Não vendido</t>
        </is>
      </c>
      <c r="D163" s="4" t="inlineStr">
        <is>
          <t>14</t>
        </is>
      </c>
      <c r="E163" s="5" t="inlineStr">
        <is>
          <t>4.550,00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=HYPERLINK("https://www.leilaoonline.net/lote/detalhe/43600", "22122")</f>
      </c>
      <c r="B164" s="4" t="s">
        <f>=HYPERLINK("https://www.leilaoonline.net/lote/detalhe/43600", " CARROCERIA TANQUE COMBATE INCENDIO COR CINZA, FR 57506, UND. SANTA HELENA ")</f>
      </c>
      <c r="C164" s="4" t="inlineStr">
        <is>
          <t>Não vendido</t>
        </is>
      </c>
      <c r="D164" s="4" t="inlineStr">
        <is>
          <t>18</t>
        </is>
      </c>
      <c r="E164" s="5" t="inlineStr">
        <is>
          <t>5.400,00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=HYPERLINK("https://www.leilaoonline.net/lote/detalhe/43601", "22130")</f>
      </c>
      <c r="B165" s="4" t="s">
        <f>=HYPERLINK("https://www.leilaoonline.net/lote/detalhe/43601", " VENTILADOR CENTRIFUGO VIBROTEC, UND S. HELENA")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550,00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=HYPERLINK("https://www.leilaoonline.net/lote/detalhe/43602", "22133")</f>
      </c>
      <c r="B166" s="4" t="s">
        <f>=HYPERLINK("https://www.leilaoonline.net/lote/detalhe/43602", " PA-CARREGADEIRA CAT 938H, ANO 2011, FR33018, UND S. HELENA")</f>
      </c>
      <c r="C166" s="4" t="inlineStr">
        <is>
          <t>Não vendido</t>
        </is>
      </c>
      <c r="D166" s="4" t="inlineStr">
        <is>
          <t>25</t>
        </is>
      </c>
      <c r="E166" s="5" t="inlineStr">
        <is>
          <t>130.000,00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=HYPERLINK("https://www.leilaoonline.net/lote/detalhe/43624", "24105")</f>
      </c>
      <c r="B167" s="4" t="s">
        <f>=HYPERLINK("https://www.leilaoonline.net/lote/detalhe/43624", " TRATOR VALTRA 205I 4X4 HIFLOW, ANO 2011, FR163455, UND BOM RETIRO")</f>
      </c>
      <c r="C167" s="4" t="inlineStr">
        <is>
          <t>Não vendido</t>
        </is>
      </c>
      <c r="D167" s="4" t="inlineStr">
        <is>
          <t>50</t>
        </is>
      </c>
      <c r="E167" s="5" t="inlineStr">
        <is>
          <t>41.000,00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=HYPERLINK("https://www.leilaoonline.net/lote/detalhe/43615", "24122")</f>
      </c>
      <c r="B168" s="4" t="s">
        <f>=HYPERLINK("https://www.leilaoonline.net/lote/detalhe/43615", " REBOQUE ANTONINI 7,60M, ANO 1992, FR 66034, UND. BOM RETIRO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7.250,00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=HYPERLINK("https://www.leilaoonline.net/lote/detalhe/43732", "24126")</f>
      </c>
      <c r="B169" s="4" t="s">
        <f>=HYPERLINK("https://www.leilaoonline.net/lote/detalhe/43732", " REBOQUE RODOVIARIA, ANO 1993, FR36041, UND B RETIRO - CHASSI REMARCADO 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5.500,00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=HYPERLINK("https://www.leilaoonline.net/lote/detalhe/43628", "24190")</f>
      </c>
      <c r="B170" s="4" t="s">
        <f>=HYPERLINK("https://www.leilaoonline.net/lote/detalhe/43628", " SUBSOLADOR C/ 28 DISCOS, FR25659, B. RETIRO")</f>
      </c>
      <c r="C170" s="4" t="inlineStr">
        <is>
          <t>Não vendido</t>
        </is>
      </c>
      <c r="D170" s="4" t="inlineStr">
        <is>
          <t>22</t>
        </is>
      </c>
      <c r="E170" s="5" t="inlineStr">
        <is>
          <t>6.000,00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=HYPERLINK("https://www.leilaoonline.net/lote/detalhe/43626", "24196")</f>
      </c>
      <c r="B171" s="4" t="s">
        <f>=HYPERLINK("https://www.leilaoonline.net/lote/detalhe/43626", "CAMINHÃO VW/26.220 EURO3 WORKER TANQUE, ANO 2010, FR52497/57522, UND B RETIRO")</f>
      </c>
      <c r="C171" s="4" t="inlineStr">
        <is>
          <t>Não vendido</t>
        </is>
      </c>
      <c r="D171" s="4" t="inlineStr">
        <is>
          <t>132</t>
        </is>
      </c>
      <c r="E171" s="5" t="inlineStr">
        <is>
          <t>79.000,00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=HYPERLINK("https://www.leilaoonline.net/lote/detalhe/43625", "24198")</f>
      </c>
      <c r="B172" s="4" t="s">
        <f>=HYPERLINK("https://www.leilaoonline.net/lote/detalhe/43625", " TRATOR CASE 240, ANO 2010, FR100047, UND BOM RETIRO")</f>
      </c>
      <c r="C172" s="4" t="inlineStr">
        <is>
          <t>Não vendido</t>
        </is>
      </c>
      <c r="D172" s="4" t="inlineStr">
        <is>
          <t>13</t>
        </is>
      </c>
      <c r="E172" s="5" t="inlineStr">
        <is>
          <t>45.500,00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=HYPERLINK("https://www.leilaoonline.net/lote/detalhe/43623", "24211")</f>
      </c>
      <c r="B173" s="4" t="s">
        <f>=HYPERLINK("https://www.leilaoonline.net/lote/detalhe/43623", " CAMINHÃO M.BENZ/ AXOR 3344S 6X4, ANO 2015, FR58639, UND BOM RETIRO")</f>
      </c>
      <c r="C173" s="4" t="inlineStr">
        <is>
          <t>Não vendido</t>
        </is>
      </c>
      <c r="D173" s="4" t="inlineStr">
        <is>
          <t>41</t>
        </is>
      </c>
      <c r="E173" s="5" t="inlineStr">
        <is>
          <t>105.000,00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=HYPERLINK("https://www.leilaoonline.net/lote/detalhe/43617", "24237")</f>
      </c>
      <c r="B174" s="4" t="s">
        <f>=HYPERLINK("https://www.leilaoonline.net/lote/detalhe/43617", " TRATOR VALTRA, BH 210L 4X4 COM IMPLEMENTO, ANO 2014, FR50830, UND BOM RETIRO ")</f>
      </c>
      <c r="C174" s="4" t="inlineStr">
        <is>
          <t>Não vendido</t>
        </is>
      </c>
      <c r="D174" s="4" t="inlineStr">
        <is>
          <t>88</t>
        </is>
      </c>
      <c r="E174" s="5" t="inlineStr">
        <is>
          <t>70.500,00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=HYPERLINK("https://www.leilaoonline.net/lote/detalhe/43616", "24239")</f>
      </c>
      <c r="B175" s="4" t="s">
        <f>=HYPERLINK("https://www.leilaoonline.net/lote/detalhe/43616", " CAMINHÃO SCANIA P124 CB 6X4 NZ 420, CARROCERIA C. PICADA, ANO 2000/2001, FR 52881, UND. BOM RETIRO ")</f>
      </c>
      <c r="C175" s="4" t="inlineStr">
        <is>
          <t>Não vendido</t>
        </is>
      </c>
      <c r="D175" s="4" t="inlineStr">
        <is>
          <t>124</t>
        </is>
      </c>
      <c r="E175" s="5" t="inlineStr">
        <is>
          <t>46.750,00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=HYPERLINK("https://www.leilaoonline.net/lote/detalhe/43731", "24274")</f>
      </c>
      <c r="B176" s="4" t="s">
        <f>=HYPERLINK("https://www.leilaoonline.net/lote/detalhe/43731", " GUINCHO 3 TONELADAS, ANO 1978, FR33027, UND B RETIRO")</f>
      </c>
      <c r="C176" s="4" t="inlineStr">
        <is>
          <t>Vendido</t>
        </is>
      </c>
      <c r="D176" s="4" t="inlineStr">
        <is>
          <t>74</t>
        </is>
      </c>
      <c r="E176" s="5" t="inlineStr">
        <is>
          <t>15.500,00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=HYPERLINK("https://www.leilaoonline.net/lote/detalhe/43729", "24277")</f>
      </c>
      <c r="B177" s="4" t="s">
        <f>=HYPERLINK("https://www.leilaoonline.net/lote/detalhe/43729", " CAMINHAO VOLVO/N 10 TURBO II, ANO 1988, FR52757, UND B RETIRO")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8.500,00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=HYPERLINK("https://www.leilaoonline.net/lote/detalhe/43730", "24278")</f>
      </c>
      <c r="B178" s="4" t="s">
        <f>=HYPERLINK("https://www.leilaoonline.net/lote/detalhe/43730", " REB/FNV FRUEHAUF RCR REBOQUE FNV 7,60 M, ANO 1991, FR139615, UND B RETIRO")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5.500,00</t>
        </is>
      </c>
      <c r="F1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2026-05-16T04:53:40.00Z</dcterms:created>
  <dc:creator>Tellks Tecnologia</dc:creator>
  <cp:revision>0</cp:revision>
</cp:coreProperties>
</file>